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CALIFORNIA WATER\SAN DIEGO LAFCO\MY WORK PRODUCTS\RELIABILITY REPORT\"/>
    </mc:Choice>
  </mc:AlternateContent>
  <xr:revisionPtr revIDLastSave="0" documentId="13_ncr:1_{4823B7BB-CD72-4A96-9317-F8C263010427}" xr6:coauthVersionLast="46" xr6:coauthVersionMax="46" xr10:uidLastSave="{00000000-0000-0000-0000-000000000000}"/>
  <bookViews>
    <workbookView xWindow="-120" yWindow="-120" windowWidth="19440" windowHeight="15000" activeTab="1" xr2:uid="{BEC18429-3A38-40B5-A0A9-0D3D5F23DBAA}"/>
  </bookViews>
  <sheets>
    <sheet name="MAIN ANALYSIS" sheetId="1" r:id="rId1"/>
    <sheet name="SUPPL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  <c r="E13" i="2" s="1"/>
  <c r="E16" i="2" s="1"/>
  <c r="D11" i="2"/>
  <c r="C11" i="2"/>
  <c r="F25" i="1"/>
  <c r="E25" i="1"/>
  <c r="D25" i="1"/>
  <c r="C25" i="1"/>
  <c r="C22" i="1"/>
  <c r="F13" i="1"/>
  <c r="E13" i="1"/>
  <c r="D13" i="1"/>
  <c r="C13" i="1"/>
  <c r="F12" i="1"/>
  <c r="F19" i="1" s="1"/>
  <c r="F22" i="1" s="1"/>
  <c r="E12" i="1"/>
  <c r="D12" i="1"/>
  <c r="C12" i="1"/>
  <c r="F33" i="1"/>
  <c r="E33" i="1"/>
  <c r="D33" i="1"/>
  <c r="C33" i="1"/>
  <c r="F32" i="1"/>
  <c r="E32" i="1"/>
  <c r="D32" i="1"/>
  <c r="C32" i="1"/>
  <c r="E19" i="1"/>
  <c r="D19" i="1"/>
  <c r="D22" i="1" s="1"/>
  <c r="C19" i="1"/>
  <c r="C13" i="2" l="1"/>
  <c r="C16" i="2" s="1"/>
  <c r="D13" i="2"/>
  <c r="D16" i="2" s="1"/>
  <c r="F13" i="2"/>
  <c r="F16" i="2" s="1"/>
  <c r="C38" i="1"/>
  <c r="C39" i="1" s="1"/>
  <c r="E38" i="1"/>
  <c r="E39" i="1" s="1"/>
  <c r="D38" i="1"/>
  <c r="D39" i="1" s="1"/>
  <c r="F38" i="1"/>
  <c r="F39" i="1" s="1"/>
  <c r="F36" i="1"/>
  <c r="F37" i="1" s="1"/>
  <c r="E36" i="1"/>
  <c r="E37" i="1" s="1"/>
  <c r="E22" i="1"/>
</calcChain>
</file>

<file path=xl/sharedStrings.xml><?xml version="1.0" encoding="utf-8"?>
<sst xmlns="http://schemas.openxmlformats.org/spreadsheetml/2006/main" count="81" uniqueCount="63">
  <si>
    <t>SCENARIO B</t>
  </si>
  <si>
    <t>SCENARIO D</t>
  </si>
  <si>
    <t xml:space="preserve">       Median year</t>
  </si>
  <si>
    <t>LOCAL SUPPLIES -- ALL AGENCIES EXCEPT SDCWA</t>
  </si>
  <si>
    <t xml:space="preserve">       5-percentile (low)</t>
  </si>
  <si>
    <t>NET DEMAND ON MWD - ALL AGENCIES EXCEPT SDCWA</t>
  </si>
  <si>
    <t>SDCWA NET DEMAND ON MWD</t>
  </si>
  <si>
    <t>TOTAL DEMAND ON MWD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</si>
  <si>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</si>
  <si>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</si>
  <si>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</si>
  <si>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</si>
  <si>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</si>
  <si>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</si>
  <si>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</si>
  <si>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</si>
  <si>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</si>
  <si>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</si>
  <si>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DEMAND -- ALL AGENCIES EXCEPT SDCWA</t>
  </si>
  <si>
    <t>NOTES</t>
  </si>
  <si>
    <t>MWD SUPPLY</t>
  </si>
  <si>
    <t>Colorado River Aqueduct</t>
  </si>
  <si>
    <t>State Water Project - median year</t>
  </si>
  <si>
    <t>SDCWA AS SHARE OF TOTAL DEMAND ON MWD</t>
  </si>
  <si>
    <t>K</t>
  </si>
  <si>
    <t>L</t>
  </si>
  <si>
    <t>M</t>
  </si>
  <si>
    <t>N</t>
  </si>
  <si>
    <t xml:space="preserve"> </t>
  </si>
  <si>
    <t>Additional supply from storage/water market purchases</t>
  </si>
  <si>
    <t>NA</t>
  </si>
  <si>
    <t>State Water Project - lowest 25% of years</t>
  </si>
  <si>
    <t>CRA/SWP Subtotal - median year</t>
  </si>
  <si>
    <t xml:space="preserve">       Median year demand, median year supply</t>
  </si>
  <si>
    <t>CRA/SWP Subtotal - 25-percentile (low)</t>
  </si>
  <si>
    <t xml:space="preserve">       Median year demand, 25-percentile supply</t>
  </si>
  <si>
    <t>EMWD AS SHARE OF TOTAL DEMAND ON MWD</t>
  </si>
  <si>
    <t xml:space="preserve">             As % of Total MWD supply</t>
  </si>
  <si>
    <t xml:space="preserve">       Median year demand and supply</t>
  </si>
  <si>
    <t xml:space="preserve">       Median year demand, 5-percentile (low) supply)</t>
  </si>
  <si>
    <t>MWD - IRP ANALYSIS (af/yr)</t>
  </si>
  <si>
    <t>= A - C</t>
  </si>
  <si>
    <t>= H + J</t>
  </si>
  <si>
    <t>= H + I</t>
  </si>
  <si>
    <t>= G - K</t>
  </si>
  <si>
    <t>= M/G</t>
  </si>
  <si>
    <t>= G - L</t>
  </si>
  <si>
    <t>= N/G</t>
  </si>
  <si>
    <t>= A - B</t>
  </si>
  <si>
    <t>= D + F</t>
  </si>
  <si>
    <t>= F/G</t>
  </si>
  <si>
    <t>SDCWA Colorado River supplies</t>
  </si>
  <si>
    <t>Adjusted SDCWA net demand</t>
  </si>
  <si>
    <t>SDCWA NET SHARE OF TOTAL DEMAND ON MWD - ADJUSTED</t>
  </si>
  <si>
    <t>P</t>
  </si>
  <si>
    <t>= F + P</t>
  </si>
  <si>
    <t>= D + Q</t>
  </si>
  <si>
    <t>Q</t>
  </si>
  <si>
    <t>R</t>
  </si>
  <si>
    <t>= Q/R</t>
  </si>
  <si>
    <t>ADJUSTED TOTAL NET DEMAND ON MWD</t>
  </si>
  <si>
    <t xml:space="preserve">       Median year demand &amp; supply</t>
  </si>
  <si>
    <t>IF SDCWA DID NOT HAVE IMPORTED COLORADO RIVER WATER (USING IRP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</si>
</sst>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quotePrefix="1"/>
    <xf numFmtId="164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0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91D2-75C1-4B88-814C-25B028559276}">
  <dimension ref="A1:H44"/>
  <sheetViews>
    <sheetView topLeftCell="A11" workbookViewId="0">
      <selection activeCell="B43" sqref="B43"/>
    </sheetView>
  </sheetViews>
  <sheetFormatPr defaultRowHeight="15" x14ac:dyDescent="0.25"/>
  <cols>
    <col min="2" max="2" width="50.5703125" customWidth="1"/>
    <col min="3" max="3" width="13.28515625" customWidth="1"/>
    <col min="4" max="4" width="12.85546875" customWidth="1"/>
    <col min="5" max="5" width="11" customWidth="1"/>
    <col min="6" max="6" width="11.140625" customWidth="1"/>
    <col min="7" max="7" width="1.85546875" customWidth="1"/>
    <col min="8" max="8" width="11.140625" customWidth="1"/>
  </cols>
  <sheetData>
    <row r="1" spans="1:8" ht="18.75" x14ac:dyDescent="0.3">
      <c r="A1" s="1" t="s">
        <v>40</v>
      </c>
    </row>
    <row r="2" spans="1:8" x14ac:dyDescent="0.25">
      <c r="C2" s="3" t="s">
        <v>0</v>
      </c>
      <c r="D2" s="3"/>
      <c r="E2" s="3" t="s">
        <v>1</v>
      </c>
      <c r="F2" s="3"/>
      <c r="G2" s="3"/>
      <c r="H2" s="4" t="s">
        <v>19</v>
      </c>
    </row>
    <row r="3" spans="1:8" x14ac:dyDescent="0.25">
      <c r="C3" s="4">
        <v>2030</v>
      </c>
      <c r="D3" s="4">
        <v>2035</v>
      </c>
      <c r="E3" s="4">
        <v>2030</v>
      </c>
      <c r="F3" s="4">
        <v>2035</v>
      </c>
      <c r="G3" s="4"/>
    </row>
    <row r="4" spans="1:8" x14ac:dyDescent="0.25">
      <c r="B4" s="5" t="s">
        <v>18</v>
      </c>
      <c r="C4" s="6"/>
      <c r="D4" s="6"/>
      <c r="E4" s="6"/>
      <c r="F4" s="6"/>
      <c r="G4" s="6"/>
    </row>
    <row r="5" spans="1:8" x14ac:dyDescent="0.25">
      <c r="A5" s="2" t="s">
        <v>8</v>
      </c>
      <c r="B5" t="s">
        <v>2</v>
      </c>
      <c r="C5" s="6">
        <v>3819668</v>
      </c>
      <c r="D5" s="6">
        <v>3926258</v>
      </c>
      <c r="E5" s="6">
        <v>3689399</v>
      </c>
      <c r="F5" s="6">
        <v>3793401</v>
      </c>
      <c r="G5" s="6"/>
    </row>
    <row r="6" spans="1:8" x14ac:dyDescent="0.25">
      <c r="A6" s="2"/>
      <c r="C6" s="6"/>
      <c r="D6" s="6"/>
      <c r="E6" s="6"/>
      <c r="F6" s="6"/>
      <c r="G6" s="6"/>
    </row>
    <row r="7" spans="1:8" x14ac:dyDescent="0.25">
      <c r="A7" s="2"/>
      <c r="B7" s="5" t="s">
        <v>3</v>
      </c>
      <c r="C7" s="6"/>
      <c r="D7" s="6"/>
      <c r="E7" s="6"/>
      <c r="F7" s="6"/>
      <c r="G7" s="6"/>
    </row>
    <row r="8" spans="1:8" x14ac:dyDescent="0.25">
      <c r="A8" s="2" t="s">
        <v>9</v>
      </c>
      <c r="B8" t="s">
        <v>2</v>
      </c>
      <c r="C8" s="6">
        <v>2330230</v>
      </c>
      <c r="D8" s="6">
        <v>2387719</v>
      </c>
      <c r="E8" s="6">
        <v>2077862</v>
      </c>
      <c r="F8" s="6">
        <v>2091576</v>
      </c>
      <c r="G8" s="6"/>
    </row>
    <row r="9" spans="1:8" x14ac:dyDescent="0.25">
      <c r="A9" s="2" t="s">
        <v>10</v>
      </c>
      <c r="B9" t="s">
        <v>4</v>
      </c>
      <c r="C9" s="6">
        <v>2162992</v>
      </c>
      <c r="D9" s="6">
        <v>2219846</v>
      </c>
      <c r="E9" s="6">
        <v>1899461</v>
      </c>
      <c r="F9" s="6">
        <v>1913174</v>
      </c>
      <c r="G9" s="6"/>
    </row>
    <row r="10" spans="1:8" x14ac:dyDescent="0.25">
      <c r="A10" s="2"/>
      <c r="C10" s="6"/>
      <c r="D10" s="6"/>
      <c r="E10" s="6"/>
      <c r="F10" s="6"/>
      <c r="G10" s="6"/>
    </row>
    <row r="11" spans="1:8" x14ac:dyDescent="0.25">
      <c r="A11" s="2"/>
      <c r="B11" s="5" t="s">
        <v>5</v>
      </c>
      <c r="C11" s="6"/>
      <c r="D11" s="6"/>
      <c r="E11" s="6"/>
      <c r="F11" s="6"/>
      <c r="G11" s="6"/>
    </row>
    <row r="12" spans="1:8" x14ac:dyDescent="0.25">
      <c r="A12" s="2" t="s">
        <v>11</v>
      </c>
      <c r="B12" t="s">
        <v>38</v>
      </c>
      <c r="C12" s="6">
        <f>+C5-C8</f>
        <v>1489438</v>
      </c>
      <c r="D12" s="6">
        <f t="shared" ref="D12:F12" si="0">+D5-D8</f>
        <v>1538539</v>
      </c>
      <c r="E12" s="6">
        <f t="shared" si="0"/>
        <v>1611537</v>
      </c>
      <c r="F12" s="6">
        <f t="shared" si="0"/>
        <v>1701825</v>
      </c>
      <c r="G12" s="6"/>
      <c r="H12" s="7" t="s">
        <v>48</v>
      </c>
    </row>
    <row r="13" spans="1:8" x14ac:dyDescent="0.25">
      <c r="A13" s="2" t="s">
        <v>12</v>
      </c>
      <c r="B13" t="s">
        <v>39</v>
      </c>
      <c r="C13" s="6">
        <f>+C5-C9</f>
        <v>1656676</v>
      </c>
      <c r="D13" s="6">
        <f t="shared" ref="D13:F13" si="1">+D5-D9</f>
        <v>1706412</v>
      </c>
      <c r="E13" s="6">
        <f t="shared" si="1"/>
        <v>1789938</v>
      </c>
      <c r="F13" s="6">
        <f t="shared" si="1"/>
        <v>1880227</v>
      </c>
      <c r="G13" s="6"/>
      <c r="H13" s="7" t="s">
        <v>41</v>
      </c>
    </row>
    <row r="14" spans="1:8" x14ac:dyDescent="0.25">
      <c r="A14" s="2"/>
      <c r="C14" s="6"/>
      <c r="D14" s="6"/>
      <c r="E14" s="6"/>
      <c r="F14" s="6"/>
      <c r="G14" s="6"/>
    </row>
    <row r="15" spans="1:8" x14ac:dyDescent="0.25">
      <c r="A15" s="2"/>
      <c r="B15" s="5" t="s">
        <v>6</v>
      </c>
      <c r="C15" s="6"/>
      <c r="D15" s="6"/>
      <c r="E15" s="6"/>
      <c r="F15" s="6"/>
      <c r="G15" s="6"/>
    </row>
    <row r="16" spans="1:8" x14ac:dyDescent="0.25">
      <c r="A16" s="2" t="s">
        <v>13</v>
      </c>
      <c r="B16" t="s">
        <v>61</v>
      </c>
      <c r="C16" s="6">
        <v>162326</v>
      </c>
      <c r="D16" s="6">
        <v>143672</v>
      </c>
      <c r="E16" s="6">
        <v>196925</v>
      </c>
      <c r="F16" s="6">
        <v>198875</v>
      </c>
      <c r="G16" s="6"/>
    </row>
    <row r="17" spans="1:8" x14ac:dyDescent="0.25">
      <c r="A17" s="2"/>
      <c r="C17" s="6"/>
      <c r="D17" s="6"/>
      <c r="E17" s="6"/>
      <c r="F17" s="6"/>
      <c r="G17" s="6"/>
    </row>
    <row r="18" spans="1:8" x14ac:dyDescent="0.25">
      <c r="A18" s="2"/>
      <c r="B18" s="5" t="s">
        <v>7</v>
      </c>
      <c r="C18" s="6"/>
      <c r="D18" s="6"/>
      <c r="E18" s="6"/>
      <c r="F18" s="6"/>
      <c r="G18" s="6"/>
    </row>
    <row r="19" spans="1:8" x14ac:dyDescent="0.25">
      <c r="A19" s="2" t="s">
        <v>14</v>
      </c>
      <c r="B19" t="s">
        <v>2</v>
      </c>
      <c r="C19" s="10">
        <f>+C12+C16</f>
        <v>1651764</v>
      </c>
      <c r="D19" s="10">
        <f>+D12+D16</f>
        <v>1682211</v>
      </c>
      <c r="E19" s="10">
        <f>+E12+E16</f>
        <v>1808462</v>
      </c>
      <c r="F19" s="10">
        <f>+F12+F16</f>
        <v>1900700</v>
      </c>
      <c r="G19" s="6"/>
      <c r="H19" s="7" t="s">
        <v>49</v>
      </c>
    </row>
    <row r="20" spans="1:8" x14ac:dyDescent="0.25">
      <c r="A20" s="2"/>
      <c r="C20" s="6"/>
      <c r="D20" s="6"/>
      <c r="E20" s="6"/>
      <c r="F20" s="6"/>
      <c r="G20" s="6"/>
    </row>
    <row r="21" spans="1:8" x14ac:dyDescent="0.25">
      <c r="A21" s="2"/>
      <c r="B21" s="5" t="s">
        <v>23</v>
      </c>
      <c r="C21" s="6"/>
      <c r="D21" s="6"/>
      <c r="E21" s="6"/>
      <c r="F21" s="6"/>
      <c r="G21" s="6"/>
    </row>
    <row r="22" spans="1:8" x14ac:dyDescent="0.25">
      <c r="A22" s="2"/>
      <c r="B22" t="s">
        <v>2</v>
      </c>
      <c r="C22" s="8">
        <f>+C16/C19</f>
        <v>9.8274329746864564E-2</v>
      </c>
      <c r="D22" s="8">
        <f>+D16/D19</f>
        <v>8.5406646371947392E-2</v>
      </c>
      <c r="E22" s="8">
        <f>+E16/E19</f>
        <v>0.108890869700331</v>
      </c>
      <c r="F22" s="8">
        <f>+F16/F19</f>
        <v>0.10463250381438417</v>
      </c>
      <c r="G22" s="6"/>
      <c r="H22" s="7" t="s">
        <v>50</v>
      </c>
    </row>
    <row r="23" spans="1:8" x14ac:dyDescent="0.25">
      <c r="A23" s="2"/>
      <c r="C23" s="8"/>
      <c r="D23" s="8"/>
      <c r="E23" s="8"/>
      <c r="F23" s="8"/>
      <c r="G23" s="6"/>
    </row>
    <row r="24" spans="1:8" x14ac:dyDescent="0.25">
      <c r="A24" s="2"/>
      <c r="B24" s="5" t="s">
        <v>36</v>
      </c>
      <c r="C24" s="8"/>
      <c r="D24" s="8"/>
      <c r="E24" s="8"/>
      <c r="F24" s="8"/>
      <c r="G24" s="6"/>
    </row>
    <row r="25" spans="1:8" x14ac:dyDescent="0.25">
      <c r="A25" s="2"/>
      <c r="B25" t="s">
        <v>2</v>
      </c>
      <c r="C25" s="8">
        <f>172042/1652843</f>
        <v>0.10408853109460488</v>
      </c>
      <c r="D25" s="8">
        <f>175840/1683391</f>
        <v>0.10445582755283829</v>
      </c>
      <c r="E25" s="8">
        <f>183638/1809166</f>
        <v>0.10150422902044368</v>
      </c>
      <c r="F25" s="8">
        <f>190634/1901311</f>
        <v>0.10026450170435032</v>
      </c>
      <c r="G25" s="6"/>
    </row>
    <row r="26" spans="1:8" x14ac:dyDescent="0.25">
      <c r="A26" s="2"/>
      <c r="C26" s="6"/>
      <c r="D26" s="6"/>
      <c r="E26" s="6"/>
      <c r="F26" s="6"/>
      <c r="G26" s="6"/>
    </row>
    <row r="27" spans="1:8" x14ac:dyDescent="0.25">
      <c r="B27" s="5" t="s">
        <v>20</v>
      </c>
    </row>
    <row r="28" spans="1:8" x14ac:dyDescent="0.25">
      <c r="A28" s="2" t="s">
        <v>15</v>
      </c>
      <c r="B28" t="s">
        <v>21</v>
      </c>
      <c r="C28" s="6">
        <v>550000</v>
      </c>
      <c r="D28" s="6">
        <v>550000</v>
      </c>
      <c r="E28" s="6">
        <v>550000</v>
      </c>
      <c r="F28" s="6">
        <v>550000</v>
      </c>
    </row>
    <row r="29" spans="1:8" x14ac:dyDescent="0.25">
      <c r="A29" s="2" t="s">
        <v>16</v>
      </c>
      <c r="B29" t="s">
        <v>22</v>
      </c>
      <c r="C29" s="6">
        <v>1149537</v>
      </c>
      <c r="D29" s="6">
        <v>1149537</v>
      </c>
      <c r="E29" s="6">
        <v>835976</v>
      </c>
      <c r="F29" s="6">
        <v>835976</v>
      </c>
    </row>
    <row r="30" spans="1:8" x14ac:dyDescent="0.25">
      <c r="A30" s="2" t="s">
        <v>17</v>
      </c>
      <c r="B30" t="s">
        <v>31</v>
      </c>
      <c r="C30" s="6">
        <v>790169</v>
      </c>
      <c r="D30" s="6">
        <v>790169</v>
      </c>
      <c r="E30" s="6">
        <v>575962</v>
      </c>
      <c r="F30" s="6">
        <v>575962</v>
      </c>
    </row>
    <row r="31" spans="1:8" x14ac:dyDescent="0.25">
      <c r="A31" s="2"/>
      <c r="C31" s="6"/>
      <c r="D31" s="6"/>
      <c r="E31" s="6"/>
      <c r="F31" s="6"/>
    </row>
    <row r="32" spans="1:8" x14ac:dyDescent="0.25">
      <c r="A32" s="2" t="s">
        <v>24</v>
      </c>
      <c r="B32" s="5" t="s">
        <v>32</v>
      </c>
      <c r="C32" s="10">
        <f>+C29+C28</f>
        <v>1699537</v>
      </c>
      <c r="D32" s="10">
        <f t="shared" ref="D32:F32" si="2">+D29+D28</f>
        <v>1699537</v>
      </c>
      <c r="E32" s="10">
        <f t="shared" si="2"/>
        <v>1385976</v>
      </c>
      <c r="F32" s="10">
        <f t="shared" si="2"/>
        <v>1385976</v>
      </c>
      <c r="H32" s="7" t="s">
        <v>43</v>
      </c>
    </row>
    <row r="33" spans="1:8" x14ac:dyDescent="0.25">
      <c r="A33" s="2" t="s">
        <v>25</v>
      </c>
      <c r="B33" s="5" t="s">
        <v>34</v>
      </c>
      <c r="C33" s="10">
        <f>+C30+C28</f>
        <v>1340169</v>
      </c>
      <c r="D33" s="10">
        <f t="shared" ref="D33:F33" si="3">+D30+D28</f>
        <v>1340169</v>
      </c>
      <c r="E33" s="10">
        <f t="shared" si="3"/>
        <v>1125962</v>
      </c>
      <c r="F33" s="10">
        <f t="shared" si="3"/>
        <v>1125962</v>
      </c>
      <c r="H33" s="7" t="s">
        <v>42</v>
      </c>
    </row>
    <row r="34" spans="1:8" x14ac:dyDescent="0.25">
      <c r="A34" s="2"/>
      <c r="B34" s="5"/>
      <c r="C34" s="6"/>
      <c r="D34" s="6"/>
      <c r="E34" s="6"/>
      <c r="F34" s="6"/>
    </row>
    <row r="35" spans="1:8" x14ac:dyDescent="0.25">
      <c r="A35" s="2"/>
      <c r="B35" s="5" t="s">
        <v>29</v>
      </c>
      <c r="C35" s="6"/>
      <c r="D35" s="6" t="s">
        <v>28</v>
      </c>
      <c r="E35" s="6" t="s">
        <v>28</v>
      </c>
      <c r="F35" s="6" t="s">
        <v>28</v>
      </c>
    </row>
    <row r="36" spans="1:8" x14ac:dyDescent="0.25">
      <c r="A36" s="2" t="s">
        <v>26</v>
      </c>
      <c r="B36" t="s">
        <v>33</v>
      </c>
      <c r="C36" s="9" t="s">
        <v>30</v>
      </c>
      <c r="D36" s="9" t="s">
        <v>30</v>
      </c>
      <c r="E36" s="6">
        <f>+E19-E32</f>
        <v>422486</v>
      </c>
      <c r="F36" s="6">
        <f>+F19-F32</f>
        <v>514724</v>
      </c>
      <c r="H36" s="7" t="s">
        <v>44</v>
      </c>
    </row>
    <row r="37" spans="1:8" x14ac:dyDescent="0.25">
      <c r="A37" s="2"/>
      <c r="B37" s="11" t="s">
        <v>37</v>
      </c>
      <c r="C37" s="12">
        <v>0</v>
      </c>
      <c r="D37" s="12">
        <v>0</v>
      </c>
      <c r="E37" s="8">
        <f>+E36/E19</f>
        <v>0.23361618878361834</v>
      </c>
      <c r="F37" s="8">
        <f>+F36/F19</f>
        <v>0.2708075972010312</v>
      </c>
      <c r="H37" s="7" t="s">
        <v>45</v>
      </c>
    </row>
    <row r="38" spans="1:8" x14ac:dyDescent="0.25">
      <c r="A38" s="2" t="s">
        <v>27</v>
      </c>
      <c r="B38" t="s">
        <v>35</v>
      </c>
      <c r="C38" s="6">
        <f>+C19-C33</f>
        <v>311595</v>
      </c>
      <c r="D38" s="6">
        <f>+D19-D33</f>
        <v>342042</v>
      </c>
      <c r="E38" s="6">
        <f>+E19-E33</f>
        <v>682500</v>
      </c>
      <c r="F38" s="6">
        <f>+F19-F33</f>
        <v>774738</v>
      </c>
      <c r="H38" s="7" t="s">
        <v>46</v>
      </c>
    </row>
    <row r="39" spans="1:8" x14ac:dyDescent="0.25">
      <c r="B39" s="11" t="s">
        <v>37</v>
      </c>
      <c r="C39" s="8">
        <f>+C38/C19</f>
        <v>0.18864377719819539</v>
      </c>
      <c r="D39" s="8">
        <f>+D38/D19</f>
        <v>0.20332883330331331</v>
      </c>
      <c r="E39" s="8">
        <f>+E38/E19</f>
        <v>0.37739250257953999</v>
      </c>
      <c r="F39" s="8">
        <f>+F38/F19</f>
        <v>0.40760667122639027</v>
      </c>
      <c r="H39" s="7" t="s">
        <v>47</v>
      </c>
    </row>
    <row r="40" spans="1:8" x14ac:dyDescent="0.25">
      <c r="C40" s="6"/>
      <c r="D40" s="6"/>
      <c r="E40" s="6"/>
      <c r="F40" s="6"/>
    </row>
    <row r="41" spans="1:8" x14ac:dyDescent="0.25">
      <c r="C41" s="6"/>
      <c r="D41" s="6"/>
      <c r="E41" s="6"/>
      <c r="F41" s="6"/>
    </row>
    <row r="42" spans="1:8" x14ac:dyDescent="0.25">
      <c r="C42" s="6"/>
      <c r="D42" s="6"/>
      <c r="E42" s="6"/>
      <c r="F42" s="6"/>
    </row>
    <row r="43" spans="1:8" x14ac:dyDescent="0.25">
      <c r="C43" s="6"/>
      <c r="D43" s="6"/>
      <c r="E43" s="6"/>
      <c r="F43" s="6"/>
    </row>
    <row r="44" spans="1:8" x14ac:dyDescent="0.25">
      <c r="C44" s="6"/>
      <c r="D44" s="6"/>
      <c r="E44" s="6"/>
      <c r="F44" s="6"/>
    </row>
  </sheetData>
  <printOptions gridLines="1"/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8A42-A44F-4727-9409-5584311F30E8}">
  <dimension ref="A1:H16"/>
  <sheetViews>
    <sheetView tabSelected="1" workbookViewId="0">
      <selection activeCell="B2" sqref="B2"/>
    </sheetView>
  </sheetViews>
  <sheetFormatPr defaultRowHeight="15" x14ac:dyDescent="0.25"/>
  <cols>
    <col min="1" max="1" width="6.7109375" customWidth="1"/>
    <col min="2" max="2" width="38.5703125" customWidth="1"/>
    <col min="7" max="7" width="1.5703125" customWidth="1"/>
  </cols>
  <sheetData>
    <row r="1" spans="1:8" x14ac:dyDescent="0.25">
      <c r="A1" s="5" t="s">
        <v>62</v>
      </c>
    </row>
    <row r="2" spans="1:8" x14ac:dyDescent="0.25">
      <c r="C2" s="5" t="s">
        <v>0</v>
      </c>
      <c r="D2" s="5"/>
      <c r="E2" s="5" t="s">
        <v>1</v>
      </c>
      <c r="F2" s="5"/>
      <c r="H2" s="4" t="s">
        <v>19</v>
      </c>
    </row>
    <row r="3" spans="1:8" x14ac:dyDescent="0.25">
      <c r="C3" s="5">
        <v>2030</v>
      </c>
      <c r="D3" s="5">
        <v>2035</v>
      </c>
      <c r="E3" s="5">
        <v>2030</v>
      </c>
      <c r="F3" s="5">
        <v>2035</v>
      </c>
    </row>
    <row r="4" spans="1:8" x14ac:dyDescent="0.25">
      <c r="C4" s="5"/>
      <c r="D4" s="5"/>
      <c r="E4" s="5"/>
      <c r="F4" s="5"/>
    </row>
    <row r="5" spans="1:8" x14ac:dyDescent="0.25">
      <c r="A5" s="2"/>
      <c r="B5" s="5" t="s">
        <v>5</v>
      </c>
    </row>
    <row r="6" spans="1:8" x14ac:dyDescent="0.25">
      <c r="A6" s="2" t="s">
        <v>11</v>
      </c>
      <c r="B6" t="s">
        <v>38</v>
      </c>
      <c r="C6" s="6">
        <v>1489438</v>
      </c>
      <c r="D6" s="6">
        <v>1538539</v>
      </c>
      <c r="E6" s="6">
        <v>1611537</v>
      </c>
      <c r="F6" s="6">
        <v>1701825</v>
      </c>
    </row>
    <row r="7" spans="1:8" x14ac:dyDescent="0.25">
      <c r="A7" s="2"/>
      <c r="C7" s="6"/>
      <c r="D7" s="6"/>
      <c r="E7" s="6"/>
      <c r="F7" s="6"/>
    </row>
    <row r="8" spans="1:8" x14ac:dyDescent="0.25">
      <c r="A8" s="2"/>
      <c r="B8" s="5" t="s">
        <v>6</v>
      </c>
      <c r="C8" s="6"/>
      <c r="D8" s="6"/>
      <c r="E8" s="6"/>
      <c r="F8" s="6"/>
    </row>
    <row r="9" spans="1:8" x14ac:dyDescent="0.25">
      <c r="A9" s="2" t="s">
        <v>13</v>
      </c>
      <c r="B9" t="s">
        <v>2</v>
      </c>
      <c r="C9" s="6">
        <v>162326</v>
      </c>
      <c r="D9" s="6">
        <v>143672</v>
      </c>
      <c r="E9" s="6">
        <v>196925</v>
      </c>
      <c r="F9" s="6">
        <v>198875</v>
      </c>
    </row>
    <row r="10" spans="1:8" x14ac:dyDescent="0.25">
      <c r="A10" s="2" t="s">
        <v>54</v>
      </c>
      <c r="B10" t="s">
        <v>51</v>
      </c>
      <c r="C10" s="6">
        <v>278700</v>
      </c>
      <c r="D10" s="6">
        <v>278700</v>
      </c>
      <c r="E10" s="6">
        <v>278700</v>
      </c>
      <c r="F10" s="6">
        <v>278700</v>
      </c>
    </row>
    <row r="11" spans="1:8" x14ac:dyDescent="0.25">
      <c r="A11" s="2" t="s">
        <v>57</v>
      </c>
      <c r="B11" t="s">
        <v>52</v>
      </c>
      <c r="C11" s="6">
        <f>+C10+C9</f>
        <v>441026</v>
      </c>
      <c r="D11" s="6">
        <f t="shared" ref="D11:F11" si="0">+D10+D9</f>
        <v>422372</v>
      </c>
      <c r="E11" s="6">
        <f t="shared" si="0"/>
        <v>475625</v>
      </c>
      <c r="F11" s="6">
        <f t="shared" si="0"/>
        <v>477575</v>
      </c>
      <c r="H11" s="7" t="s">
        <v>55</v>
      </c>
    </row>
    <row r="12" spans="1:8" x14ac:dyDescent="0.25">
      <c r="A12" s="2"/>
      <c r="C12" s="6"/>
      <c r="D12" s="6"/>
      <c r="E12" s="6"/>
      <c r="F12" s="6"/>
    </row>
    <row r="13" spans="1:8" x14ac:dyDescent="0.25">
      <c r="A13" s="2" t="s">
        <v>58</v>
      </c>
      <c r="B13" s="5" t="s">
        <v>60</v>
      </c>
      <c r="C13" s="6">
        <f>+C11+C6</f>
        <v>1930464</v>
      </c>
      <c r="D13" s="6">
        <f t="shared" ref="D13:F13" si="1">+D11+D6</f>
        <v>1960911</v>
      </c>
      <c r="E13" s="6">
        <f t="shared" si="1"/>
        <v>2087162</v>
      </c>
      <c r="F13" s="6">
        <f t="shared" si="1"/>
        <v>2179400</v>
      </c>
      <c r="H13" s="7" t="s">
        <v>56</v>
      </c>
    </row>
    <row r="14" spans="1:8" x14ac:dyDescent="0.25">
      <c r="A14" s="2"/>
    </row>
    <row r="15" spans="1:8" x14ac:dyDescent="0.25">
      <c r="A15" s="2"/>
      <c r="B15" s="5" t="s">
        <v>53</v>
      </c>
    </row>
    <row r="16" spans="1:8" x14ac:dyDescent="0.25">
      <c r="A16" s="2"/>
      <c r="B16" t="s">
        <v>2</v>
      </c>
      <c r="C16" s="8">
        <f>+C11/C13</f>
        <v>0.2284559567026373</v>
      </c>
      <c r="D16" s="8">
        <f t="shared" ref="D16:F16" si="2">+D11/D13</f>
        <v>0.21539580327715027</v>
      </c>
      <c r="E16" s="8">
        <f t="shared" si="2"/>
        <v>0.22788120902929432</v>
      </c>
      <c r="F16" s="8">
        <f t="shared" si="2"/>
        <v>0.21913141231531613</v>
      </c>
      <c r="H16" s="7" t="s">
        <v>59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ANALYSIS</vt:lpstr>
      <vt:lpstr>SUPPLEMENT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Hanemann</dc:creator>
  <cp:lastModifiedBy>Michael Hanemann</cp:lastModifiedBy>
  <cp:lastPrinted>2021-05-10T04:02:09Z</cp:lastPrinted>
  <dcterms:created xsi:type="dcterms:W3CDTF">2021-05-06T00:44:42Z</dcterms:created>
  <dcterms:modified xsi:type="dcterms:W3CDTF">2021-05-10T04:02:15Z</dcterms:modified>
</cp:coreProperties>
</file>